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Groups\abasim_abaco\Planspiele\Produktion_Classic_SFB\"/>
    </mc:Choice>
  </mc:AlternateContent>
  <bookViews>
    <workbookView xWindow="120" yWindow="60" windowWidth="15480" windowHeight="11640"/>
  </bookViews>
  <sheets>
    <sheet name="BREAK_EVEN_BERECHNUNG" sheetId="1" r:id="rId1"/>
    <sheet name="Beschreibung" sheetId="2" r:id="rId2"/>
  </sheets>
  <calcPr calcId="152511"/>
</workbook>
</file>

<file path=xl/calcChain.xml><?xml version="1.0" encoding="utf-8"?>
<calcChain xmlns="http://schemas.openxmlformats.org/spreadsheetml/2006/main">
  <c r="R10" i="1" l="1"/>
  <c r="P20" i="1"/>
  <c r="P19" i="1"/>
  <c r="P18" i="1"/>
  <c r="P17" i="1"/>
  <c r="P16" i="1"/>
  <c r="P15" i="1"/>
  <c r="P14" i="1"/>
  <c r="P13" i="1"/>
  <c r="P12" i="1"/>
  <c r="P11" i="1"/>
  <c r="P10" i="1"/>
  <c r="O10" i="1"/>
  <c r="Q10" i="1" s="1"/>
  <c r="J15" i="1"/>
  <c r="J17" i="1"/>
  <c r="J21" i="1"/>
  <c r="G15" i="1"/>
  <c r="G17" i="1"/>
  <c r="G21" i="1"/>
  <c r="D15" i="1"/>
  <c r="D17" i="1"/>
  <c r="D21" i="1"/>
  <c r="J34" i="1"/>
  <c r="J38" i="1" s="1"/>
  <c r="T11" i="1" s="1"/>
  <c r="J36" i="1"/>
  <c r="J32" i="1"/>
  <c r="G34" i="1"/>
  <c r="G38" i="1" s="1"/>
  <c r="G36" i="1"/>
  <c r="G32" i="1"/>
  <c r="D34" i="1"/>
  <c r="D38" i="1" s="1"/>
  <c r="D36" i="1"/>
  <c r="D32" i="1"/>
  <c r="G19" i="1" l="1"/>
  <c r="G23" i="1" s="1"/>
  <c r="G25" i="1" s="1"/>
  <c r="D19" i="1"/>
  <c r="D23" i="1" s="1"/>
  <c r="D25" i="1" s="1"/>
  <c r="N20" i="1"/>
  <c r="R20" i="1" s="1"/>
  <c r="S17" i="1"/>
  <c r="S11" i="1"/>
  <c r="S12" i="1"/>
  <c r="J19" i="1"/>
  <c r="J23" i="1" s="1"/>
  <c r="J25" i="1" s="1"/>
  <c r="T16" i="1"/>
  <c r="T17" i="1"/>
  <c r="N19" i="1" l="1"/>
  <c r="O19" i="1" s="1"/>
  <c r="Q19" i="1" s="1"/>
  <c r="N17" i="1"/>
  <c r="O17" i="1" s="1"/>
  <c r="Q17" i="1" s="1"/>
  <c r="N13" i="1"/>
  <c r="O13" i="1" s="1"/>
  <c r="Q13" i="1" s="1"/>
  <c r="N15" i="1"/>
  <c r="R15" i="1" s="1"/>
  <c r="N11" i="1"/>
  <c r="O11" i="1" s="1"/>
  <c r="Q11" i="1" s="1"/>
  <c r="N16" i="1"/>
  <c r="R16" i="1" s="1"/>
  <c r="N14" i="1"/>
  <c r="R14" i="1" s="1"/>
  <c r="N12" i="1"/>
  <c r="R12" i="1" s="1"/>
  <c r="N18" i="1"/>
  <c r="O18" i="1" s="1"/>
  <c r="Q18" i="1" s="1"/>
  <c r="O20" i="1"/>
  <c r="Q20" i="1" s="1"/>
  <c r="R17" i="1"/>
  <c r="R19" i="1" l="1"/>
  <c r="O15" i="1"/>
  <c r="Q15" i="1" s="1"/>
  <c r="R11" i="1"/>
  <c r="R13" i="1"/>
  <c r="R18" i="1"/>
  <c r="O14" i="1"/>
  <c r="Q14" i="1" s="1"/>
  <c r="O12" i="1"/>
  <c r="Q12" i="1" s="1"/>
  <c r="O16" i="1"/>
  <c r="Q16" i="1" s="1"/>
</calcChain>
</file>

<file path=xl/sharedStrings.xml><?xml version="1.0" encoding="utf-8"?>
<sst xmlns="http://schemas.openxmlformats.org/spreadsheetml/2006/main" count="70" uniqueCount="31">
  <si>
    <t>Fixkosten pro Periode</t>
  </si>
  <si>
    <t>Variable Kosten pro Stück</t>
  </si>
  <si>
    <t>Stück</t>
  </si>
  <si>
    <t>CHF</t>
  </si>
  <si>
    <t>Umsatz</t>
  </si>
  <si>
    <t>Verkaufte Menge pro Periode</t>
  </si>
  <si>
    <t>Preis pro Stück</t>
  </si>
  <si>
    <t>Break even Umsatz</t>
  </si>
  <si>
    <t>Break even Menge</t>
  </si>
  <si>
    <t>Break even Analyse</t>
  </si>
  <si>
    <t>var. Kosten</t>
  </si>
  <si>
    <t>fixe Kosten</t>
  </si>
  <si>
    <t>Totalkosten</t>
  </si>
  <si>
    <t>Eingabefelder</t>
  </si>
  <si>
    <t>Szenario1</t>
  </si>
  <si>
    <t>Szenario 2</t>
  </si>
  <si>
    <t>Szenario 3</t>
  </si>
  <si>
    <t xml:space="preserve"> - variable Kosten </t>
  </si>
  <si>
    <t xml:space="preserve"> - fixe Kosten </t>
  </si>
  <si>
    <t>www.abaco-tc.ch</t>
  </si>
  <si>
    <t>Deckungbeitrag (DB)</t>
  </si>
  <si>
    <t>Gewinn</t>
  </si>
  <si>
    <t>UR (%) = (Gewinn / Umsatz * 100)</t>
  </si>
  <si>
    <t>DB (%) = (DB / Umsatz * 100)</t>
  </si>
  <si>
    <t>(Umsatzrendite)</t>
  </si>
  <si>
    <t>Kennzahlen</t>
  </si>
  <si>
    <r>
      <rPr>
        <b/>
        <sz val="10"/>
        <rFont val="Arial"/>
        <family val="2"/>
      </rPr>
      <t>Anleitung</t>
    </r>
    <r>
      <rPr>
        <sz val="10"/>
        <rFont val="Arial"/>
        <family val="2"/>
      </rPr>
      <t xml:space="preserve">
In den blauen Eingabefelder können die Parameter:
 - </t>
    </r>
    <r>
      <rPr>
        <i/>
        <sz val="10"/>
        <rFont val="Arial"/>
        <family val="2"/>
      </rPr>
      <t xml:space="preserve">Verkaufte Menge pro Periode
 - Fixkosten pro Periode
 - Variable Kosten pro Stück
 - Verkaufspreis pro Stück
</t>
    </r>
    <r>
      <rPr>
        <sz val="10"/>
        <rFont val="Arial"/>
        <family val="2"/>
      </rPr>
      <t xml:space="preserve">
eingegeben werden. Anschliessend werden die Ergebnisse berechnet.
Mit den drei Szenarien können z.B. wie im eingetragenen Beispiel, neben den Break-even-Resultate auch die Hebelwirkungen von kleinen Preiserhöhungen oder Warenaufwandsminderung beobachtet werden.
Im gezeigten Beispiel steigert die Preiserhöhung um 1 % den Gewinn um 25%. Könnte man hingegen den Warenaufwand um 1 % reduzieren, ergibt das ein Gewinnsteigerung von 20%.
</t>
    </r>
  </si>
  <si>
    <t>Vertikal</t>
  </si>
  <si>
    <t>Horizontal</t>
  </si>
  <si>
    <t>X-Koor.</t>
  </si>
  <si>
    <t>Y-Koord.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</si>
</sst>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i/>
      <u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u/>
      <sz val="1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4F82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/>
    <xf numFmtId="3" fontId="1" fillId="2" borderId="0" xfId="0" applyNumberFormat="1" applyFont="1" applyFill="1"/>
    <xf numFmtId="0" fontId="1" fillId="2" borderId="0" xfId="0" applyFont="1" applyFill="1" applyBorder="1"/>
    <xf numFmtId="3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/>
    <xf numFmtId="3" fontId="1" fillId="2" borderId="2" xfId="0" applyNumberFormat="1" applyFont="1" applyFill="1" applyBorder="1"/>
    <xf numFmtId="3" fontId="1" fillId="2" borderId="0" xfId="0" applyNumberFormat="1" applyFont="1" applyFill="1" applyBorder="1"/>
    <xf numFmtId="3" fontId="1" fillId="2" borderId="3" xfId="0" applyNumberFormat="1" applyFont="1" applyFill="1" applyBorder="1"/>
    <xf numFmtId="3" fontId="1" fillId="3" borderId="0" xfId="0" applyNumberFormat="1" applyFont="1" applyFill="1" applyBorder="1" applyProtection="1">
      <protection locked="0"/>
    </xf>
    <xf numFmtId="4" fontId="1" fillId="3" borderId="0" xfId="0" applyNumberFormat="1" applyFont="1" applyFill="1" applyBorder="1" applyProtection="1">
      <protection locked="0"/>
    </xf>
    <xf numFmtId="4" fontId="1" fillId="3" borderId="4" xfId="0" applyNumberFormat="1" applyFont="1" applyFill="1" applyBorder="1" applyProtection="1">
      <protection locked="0"/>
    </xf>
    <xf numFmtId="3" fontId="1" fillId="3" borderId="4" xfId="0" applyNumberFormat="1" applyFont="1" applyFill="1" applyBorder="1" applyProtection="1">
      <protection locked="0"/>
    </xf>
    <xf numFmtId="0" fontId="1" fillId="3" borderId="0" xfId="0" applyFont="1" applyFill="1"/>
    <xf numFmtId="0" fontId="1" fillId="4" borderId="5" xfId="0" applyFont="1" applyFill="1" applyBorder="1"/>
    <xf numFmtId="0" fontId="1" fillId="4" borderId="6" xfId="0" applyFont="1" applyFill="1" applyBorder="1"/>
    <xf numFmtId="3" fontId="1" fillId="4" borderId="6" xfId="0" applyNumberFormat="1" applyFont="1" applyFill="1" applyBorder="1"/>
    <xf numFmtId="0" fontId="1" fillId="4" borderId="7" xfId="0" applyFont="1" applyFill="1" applyBorder="1"/>
    <xf numFmtId="0" fontId="1" fillId="4" borderId="4" xfId="0" applyFont="1" applyFill="1" applyBorder="1"/>
    <xf numFmtId="0" fontId="1" fillId="4" borderId="0" xfId="0" applyFont="1" applyFill="1" applyBorder="1"/>
    <xf numFmtId="4" fontId="1" fillId="4" borderId="0" xfId="0" applyNumberFormat="1" applyFont="1" applyFill="1" applyBorder="1"/>
    <xf numFmtId="0" fontId="1" fillId="4" borderId="8" xfId="0" applyFont="1" applyFill="1" applyBorder="1"/>
    <xf numFmtId="3" fontId="1" fillId="4" borderId="0" xfId="0" applyNumberFormat="1" applyFont="1" applyFill="1" applyBorder="1"/>
    <xf numFmtId="10" fontId="1" fillId="4" borderId="0" xfId="0" applyNumberFormat="1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3" fontId="1" fillId="4" borderId="10" xfId="0" applyNumberFormat="1" applyFont="1" applyFill="1" applyBorder="1"/>
    <xf numFmtId="0" fontId="1" fillId="4" borderId="11" xfId="0" applyFont="1" applyFill="1" applyBorder="1"/>
    <xf numFmtId="3" fontId="1" fillId="4" borderId="5" xfId="0" applyNumberFormat="1" applyFont="1" applyFill="1" applyBorder="1"/>
    <xf numFmtId="4" fontId="1" fillId="4" borderId="4" xfId="0" applyNumberFormat="1" applyFont="1" applyFill="1" applyBorder="1"/>
    <xf numFmtId="3" fontId="1" fillId="4" borderId="4" xfId="0" applyNumberFormat="1" applyFont="1" applyFill="1" applyBorder="1"/>
    <xf numFmtId="10" fontId="1" fillId="4" borderId="4" xfId="0" applyNumberFormat="1" applyFont="1" applyFill="1" applyBorder="1"/>
    <xf numFmtId="3" fontId="1" fillId="4" borderId="9" xfId="0" applyNumberFormat="1" applyFont="1" applyFill="1" applyBorder="1"/>
    <xf numFmtId="3" fontId="1" fillId="4" borderId="4" xfId="0" applyNumberFormat="1" applyFont="1" applyFill="1" applyBorder="1" applyProtection="1"/>
    <xf numFmtId="3" fontId="1" fillId="4" borderId="0" xfId="0" applyNumberFormat="1" applyFont="1" applyFill="1" applyBorder="1" applyProtection="1"/>
    <xf numFmtId="0" fontId="3" fillId="4" borderId="0" xfId="0" applyFont="1" applyFill="1" applyBorder="1"/>
    <xf numFmtId="0" fontId="4" fillId="4" borderId="0" xfId="0" applyFont="1" applyFill="1" applyBorder="1"/>
    <xf numFmtId="0" fontId="6" fillId="4" borderId="0" xfId="0" applyFont="1" applyFill="1" applyBorder="1"/>
    <xf numFmtId="0" fontId="0" fillId="5" borderId="0" xfId="0" applyFill="1"/>
    <xf numFmtId="3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0" fillId="2" borderId="0" xfId="1" applyFont="1" applyFill="1" applyAlignment="1" applyProtection="1">
      <alignment horizontal="center"/>
    </xf>
    <xf numFmtId="0" fontId="1" fillId="2" borderId="1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3" fontId="1" fillId="2" borderId="0" xfId="0" applyNumberFormat="1" applyFont="1" applyFill="1" applyAlignment="1">
      <alignment horizont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Alignment="1">
      <alignment vertical="top" wrapText="1"/>
    </xf>
    <xf numFmtId="49" fontId="0" fillId="5" borderId="0" xfId="0" applyNumberFormat="1" applyFill="1" applyAlignment="1">
      <alignment vertical="top"/>
    </xf>
  </cellXfs>
  <cellStyles count="2">
    <cellStyle name="Link" xfId="1" builtinId="8"/>
    <cellStyle name="Standard" xfId="0" builtinId="0"/>
  </cellStyles>
  <dxfs count="3">
    <dxf>
      <fill>
        <patternFill>
          <bgColor indexed="11"/>
        </patternFill>
      </fill>
    </dxf>
    <dxf>
      <fill>
        <patternFill>
          <bgColor rgb="FFFFC00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3672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Break Even Analyse Szenario 3</a:t>
            </a:r>
          </a:p>
        </c:rich>
      </c:tx>
      <c:layout>
        <c:manualLayout>
          <c:xMode val="edge"/>
          <c:yMode val="edge"/>
          <c:x val="0.40673075613509763"/>
          <c:y val="2.7259730831518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"/>
          <c:y val="0.1319943535873285"/>
          <c:w val="0.70961538461538465"/>
          <c:h val="0.753228648188559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BREAK_EVEN_BERECHNUNG!$O$8</c:f>
              <c:strCache>
                <c:ptCount val="1"/>
                <c:pt idx="0">
                  <c:v>var. Kosten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BREAK_EVEN_BERECHNUNG!$N$9:$N$20</c:f>
              <c:numCache>
                <c:formatCode>#,##0</c:formatCode>
                <c:ptCount val="12"/>
                <c:pt idx="1">
                  <c:v>0</c:v>
                </c:pt>
                <c:pt idx="2">
                  <c:v>1684.2105263157894</c:v>
                </c:pt>
                <c:pt idx="3">
                  <c:v>3368.4210526315787</c:v>
                </c:pt>
                <c:pt idx="4">
                  <c:v>5052.6315789473683</c:v>
                </c:pt>
                <c:pt idx="5">
                  <c:v>6736.8421052631575</c:v>
                </c:pt>
                <c:pt idx="6">
                  <c:v>8421.0526315789466</c:v>
                </c:pt>
                <c:pt idx="7">
                  <c:v>10105.263157894737</c:v>
                </c:pt>
                <c:pt idx="8">
                  <c:v>11789.473684210525</c:v>
                </c:pt>
                <c:pt idx="9">
                  <c:v>13473.684210526315</c:v>
                </c:pt>
                <c:pt idx="10">
                  <c:v>15157.894736842103</c:v>
                </c:pt>
                <c:pt idx="11">
                  <c:v>16842.105263157893</c:v>
                </c:pt>
              </c:numCache>
            </c:numRef>
          </c:xVal>
          <c:yVal>
            <c:numRef>
              <c:f>BREAK_EVEN_BERECHNUNG!$O$9:$O$20</c:f>
              <c:numCache>
                <c:formatCode>#,##0</c:formatCode>
                <c:ptCount val="12"/>
                <c:pt idx="1">
                  <c:v>0</c:v>
                </c:pt>
                <c:pt idx="2">
                  <c:v>6736.8421052631575</c:v>
                </c:pt>
                <c:pt idx="3">
                  <c:v>13473.684210526315</c:v>
                </c:pt>
                <c:pt idx="4">
                  <c:v>20210.526315789473</c:v>
                </c:pt>
                <c:pt idx="5">
                  <c:v>26947.36842105263</c:v>
                </c:pt>
                <c:pt idx="6">
                  <c:v>33684.210526315786</c:v>
                </c:pt>
                <c:pt idx="7">
                  <c:v>40421.052631578947</c:v>
                </c:pt>
                <c:pt idx="8">
                  <c:v>47157.8947368421</c:v>
                </c:pt>
                <c:pt idx="9">
                  <c:v>53894.73684210526</c:v>
                </c:pt>
                <c:pt idx="10">
                  <c:v>60631.578947368413</c:v>
                </c:pt>
                <c:pt idx="11">
                  <c:v>67368.421052631573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BREAK_EVEN_BERECHNUNG!$P$8</c:f>
              <c:strCache>
                <c:ptCount val="1"/>
                <c:pt idx="0">
                  <c:v>fixe Kosten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BREAK_EVEN_BERECHNUNG!$N$9:$N$20</c:f>
              <c:numCache>
                <c:formatCode>#,##0</c:formatCode>
                <c:ptCount val="12"/>
                <c:pt idx="1">
                  <c:v>0</c:v>
                </c:pt>
                <c:pt idx="2">
                  <c:v>1684.2105263157894</c:v>
                </c:pt>
                <c:pt idx="3">
                  <c:v>3368.4210526315787</c:v>
                </c:pt>
                <c:pt idx="4">
                  <c:v>5052.6315789473683</c:v>
                </c:pt>
                <c:pt idx="5">
                  <c:v>6736.8421052631575</c:v>
                </c:pt>
                <c:pt idx="6">
                  <c:v>8421.0526315789466</c:v>
                </c:pt>
                <c:pt idx="7">
                  <c:v>10105.263157894737</c:v>
                </c:pt>
                <c:pt idx="8">
                  <c:v>11789.473684210525</c:v>
                </c:pt>
                <c:pt idx="9">
                  <c:v>13473.684210526315</c:v>
                </c:pt>
                <c:pt idx="10">
                  <c:v>15157.894736842103</c:v>
                </c:pt>
                <c:pt idx="11">
                  <c:v>16842.105263157893</c:v>
                </c:pt>
              </c:numCache>
            </c:numRef>
          </c:xVal>
          <c:yVal>
            <c:numRef>
              <c:f>BREAK_EVEN_BERECHNUNG!$P$9:$P$20</c:f>
              <c:numCache>
                <c:formatCode>#,##0</c:formatCode>
                <c:ptCount val="12"/>
                <c:pt idx="1">
                  <c:v>8000</c:v>
                </c:pt>
                <c:pt idx="2">
                  <c:v>8000</c:v>
                </c:pt>
                <c:pt idx="3">
                  <c:v>8000</c:v>
                </c:pt>
                <c:pt idx="4">
                  <c:v>8000</c:v>
                </c:pt>
                <c:pt idx="5">
                  <c:v>8000</c:v>
                </c:pt>
                <c:pt idx="6">
                  <c:v>8000</c:v>
                </c:pt>
                <c:pt idx="7">
                  <c:v>8000</c:v>
                </c:pt>
                <c:pt idx="8">
                  <c:v>8000</c:v>
                </c:pt>
                <c:pt idx="9">
                  <c:v>8000</c:v>
                </c:pt>
                <c:pt idx="10">
                  <c:v>8000</c:v>
                </c:pt>
                <c:pt idx="11">
                  <c:v>8000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BREAK_EVEN_BERECHNUNG!$Q$8</c:f>
              <c:strCache>
                <c:ptCount val="1"/>
                <c:pt idx="0">
                  <c:v>Totalkosten</c:v>
                </c:pt>
              </c:strCache>
            </c:strRef>
          </c:tx>
          <c:spPr>
            <a:ln w="635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BREAK_EVEN_BERECHNUNG!$N$9:$N$20</c:f>
              <c:numCache>
                <c:formatCode>#,##0</c:formatCode>
                <c:ptCount val="12"/>
                <c:pt idx="1">
                  <c:v>0</c:v>
                </c:pt>
                <c:pt idx="2">
                  <c:v>1684.2105263157894</c:v>
                </c:pt>
                <c:pt idx="3">
                  <c:v>3368.4210526315787</c:v>
                </c:pt>
                <c:pt idx="4">
                  <c:v>5052.6315789473683</c:v>
                </c:pt>
                <c:pt idx="5">
                  <c:v>6736.8421052631575</c:v>
                </c:pt>
                <c:pt idx="6">
                  <c:v>8421.0526315789466</c:v>
                </c:pt>
                <c:pt idx="7">
                  <c:v>10105.263157894737</c:v>
                </c:pt>
                <c:pt idx="8">
                  <c:v>11789.473684210525</c:v>
                </c:pt>
                <c:pt idx="9">
                  <c:v>13473.684210526315</c:v>
                </c:pt>
                <c:pt idx="10">
                  <c:v>15157.894736842103</c:v>
                </c:pt>
                <c:pt idx="11">
                  <c:v>16842.105263157893</c:v>
                </c:pt>
              </c:numCache>
            </c:numRef>
          </c:xVal>
          <c:yVal>
            <c:numRef>
              <c:f>BREAK_EVEN_BERECHNUNG!$Q$9:$Q$20</c:f>
              <c:numCache>
                <c:formatCode>#,##0</c:formatCode>
                <c:ptCount val="12"/>
                <c:pt idx="1">
                  <c:v>8000</c:v>
                </c:pt>
                <c:pt idx="2">
                  <c:v>14736.842105263157</c:v>
                </c:pt>
                <c:pt idx="3">
                  <c:v>21473.684210526313</c:v>
                </c:pt>
                <c:pt idx="4">
                  <c:v>28210.526315789473</c:v>
                </c:pt>
                <c:pt idx="5">
                  <c:v>34947.368421052626</c:v>
                </c:pt>
                <c:pt idx="6">
                  <c:v>41684.210526315786</c:v>
                </c:pt>
                <c:pt idx="7">
                  <c:v>48421.052631578947</c:v>
                </c:pt>
                <c:pt idx="8">
                  <c:v>55157.8947368421</c:v>
                </c:pt>
                <c:pt idx="9">
                  <c:v>61894.73684210526</c:v>
                </c:pt>
                <c:pt idx="10">
                  <c:v>68631.578947368413</c:v>
                </c:pt>
                <c:pt idx="11">
                  <c:v>75368.421052631573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BREAK_EVEN_BERECHNUNG!$R$8</c:f>
              <c:strCache>
                <c:ptCount val="1"/>
                <c:pt idx="0">
                  <c:v>Umsatz</c:v>
                </c:pt>
              </c:strCache>
            </c:strRef>
          </c:tx>
          <c:spPr>
            <a:ln w="63500">
              <a:solidFill>
                <a:schemeClr val="tx2"/>
              </a:solidFill>
            </a:ln>
          </c:spPr>
          <c:marker>
            <c:symbol val="none"/>
          </c:marker>
          <c:xVal>
            <c:numRef>
              <c:f>BREAK_EVEN_BERECHNUNG!$N$9:$N$20</c:f>
              <c:numCache>
                <c:formatCode>#,##0</c:formatCode>
                <c:ptCount val="12"/>
                <c:pt idx="1">
                  <c:v>0</c:v>
                </c:pt>
                <c:pt idx="2">
                  <c:v>1684.2105263157894</c:v>
                </c:pt>
                <c:pt idx="3">
                  <c:v>3368.4210526315787</c:v>
                </c:pt>
                <c:pt idx="4">
                  <c:v>5052.6315789473683</c:v>
                </c:pt>
                <c:pt idx="5">
                  <c:v>6736.8421052631575</c:v>
                </c:pt>
                <c:pt idx="6">
                  <c:v>8421.0526315789466</c:v>
                </c:pt>
                <c:pt idx="7">
                  <c:v>10105.263157894737</c:v>
                </c:pt>
                <c:pt idx="8">
                  <c:v>11789.473684210525</c:v>
                </c:pt>
                <c:pt idx="9">
                  <c:v>13473.684210526315</c:v>
                </c:pt>
                <c:pt idx="10">
                  <c:v>15157.894736842103</c:v>
                </c:pt>
                <c:pt idx="11">
                  <c:v>16842.105263157893</c:v>
                </c:pt>
              </c:numCache>
            </c:numRef>
          </c:xVal>
          <c:yVal>
            <c:numRef>
              <c:f>BREAK_EVEN_BERECHNUNG!$R$9:$R$20</c:f>
              <c:numCache>
                <c:formatCode>#,##0</c:formatCode>
                <c:ptCount val="12"/>
                <c:pt idx="1">
                  <c:v>0</c:v>
                </c:pt>
                <c:pt idx="2">
                  <c:v>8336.8421052631584</c:v>
                </c:pt>
                <c:pt idx="3">
                  <c:v>16673.684210526317</c:v>
                </c:pt>
                <c:pt idx="4">
                  <c:v>25010.526315789473</c:v>
                </c:pt>
                <c:pt idx="5">
                  <c:v>33347.368421052633</c:v>
                </c:pt>
                <c:pt idx="6">
                  <c:v>41684.210526315786</c:v>
                </c:pt>
                <c:pt idx="7">
                  <c:v>50021.052631578947</c:v>
                </c:pt>
                <c:pt idx="8">
                  <c:v>58357.8947368421</c:v>
                </c:pt>
                <c:pt idx="9">
                  <c:v>66694.736842105267</c:v>
                </c:pt>
                <c:pt idx="10">
                  <c:v>75031.578947368413</c:v>
                </c:pt>
                <c:pt idx="11">
                  <c:v>83368.421052631573</c:v>
                </c:pt>
              </c:numCache>
            </c:numRef>
          </c:yVal>
          <c:smooth val="1"/>
        </c:ser>
        <c:ser>
          <c:idx val="4"/>
          <c:order val="4"/>
          <c:tx>
            <c:v>Vertikal</c:v>
          </c:tx>
          <c:spPr>
            <a:ln w="50800">
              <a:solidFill>
                <a:srgbClr val="367240"/>
              </a:solidFill>
              <a:prstDash val="sysDot"/>
            </a:ln>
          </c:spPr>
          <c:marker>
            <c:symbol val="none"/>
          </c:marker>
          <c:xVal>
            <c:numRef>
              <c:f>BREAK_EVEN_BERECHNUNG!$S$11:$S$12</c:f>
              <c:numCache>
                <c:formatCode>#,##0</c:formatCode>
                <c:ptCount val="2"/>
                <c:pt idx="0">
                  <c:v>8421.0526315789466</c:v>
                </c:pt>
                <c:pt idx="1">
                  <c:v>8421.0526315789466</c:v>
                </c:pt>
              </c:numCache>
            </c:numRef>
          </c:xVal>
          <c:yVal>
            <c:numRef>
              <c:f>BREAK_EVEN_BERECHNUNG!$T$11:$T$12</c:f>
              <c:numCache>
                <c:formatCode>General</c:formatCode>
                <c:ptCount val="2"/>
                <c:pt idx="0" formatCode="#,##0">
                  <c:v>41684.210526315779</c:v>
                </c:pt>
                <c:pt idx="1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Horizontal</c:v>
          </c:tx>
          <c:spPr>
            <a:ln w="50800">
              <a:solidFill>
                <a:srgbClr val="367240"/>
              </a:solidFill>
              <a:prstDash val="sysDot"/>
            </a:ln>
          </c:spPr>
          <c:marker>
            <c:symbol val="none"/>
          </c:marker>
          <c:xVal>
            <c:numRef>
              <c:f>BREAK_EVEN_BERECHNUNG!$S$16:$S$17</c:f>
              <c:numCache>
                <c:formatCode>#,##0</c:formatCode>
                <c:ptCount val="2"/>
                <c:pt idx="0" formatCode="General">
                  <c:v>0</c:v>
                </c:pt>
                <c:pt idx="1">
                  <c:v>8421.0526315789466</c:v>
                </c:pt>
              </c:numCache>
            </c:numRef>
          </c:xVal>
          <c:yVal>
            <c:numRef>
              <c:f>BREAK_EVEN_BERECHNUNG!$T$16:$T$17</c:f>
              <c:numCache>
                <c:formatCode>#,##0</c:formatCode>
                <c:ptCount val="2"/>
                <c:pt idx="0">
                  <c:v>41684.210526315779</c:v>
                </c:pt>
                <c:pt idx="1">
                  <c:v>41684.210526315779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106192"/>
        <c:axId val="376108624"/>
      </c:scatterChart>
      <c:valAx>
        <c:axId val="376106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Stückzahlen</a:t>
                </a:r>
              </a:p>
            </c:rich>
          </c:tx>
          <c:layout>
            <c:manualLayout>
              <c:xMode val="edge"/>
              <c:yMode val="edge"/>
              <c:x val="0.43173080477616355"/>
              <c:y val="0.9368728709443235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6108624"/>
        <c:crossesAt val="0"/>
        <c:crossBetween val="midCat"/>
      </c:valAx>
      <c:valAx>
        <c:axId val="376108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CH"/>
                  <a:t>C H F</a:t>
                </a:r>
              </a:p>
            </c:rich>
          </c:tx>
          <c:layout>
            <c:manualLayout>
              <c:xMode val="edge"/>
              <c:yMode val="edge"/>
              <c:x val="3.3069212345491657E-2"/>
              <c:y val="0.464085134305020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6106192"/>
        <c:crosses val="autoZero"/>
        <c:crossBetween val="midCat"/>
      </c:valAx>
      <c:spPr>
        <a:solidFill>
          <a:schemeClr val="bg1">
            <a:alpha val="7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7142938190976738"/>
          <c:y val="0.43684238592361346"/>
          <c:w val="0.11375040102919093"/>
          <c:h val="0.178312455746074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200025</xdr:colOff>
      <xdr:row>3</xdr:row>
      <xdr:rowOff>9526</xdr:rowOff>
    </xdr:from>
    <xdr:to>
      <xdr:col>21</xdr:col>
      <xdr:colOff>485775</xdr:colOff>
      <xdr:row>39</xdr:row>
      <xdr:rowOff>1</xdr:rowOff>
    </xdr:to>
    <xdr:graphicFrame macro="">
      <xdr:nvGraphicFramePr>
        <xdr:cNvPr id="1027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38100</xdr:colOff>
      <xdr:row>0</xdr:row>
      <xdr:rowOff>85725</xdr:rowOff>
    </xdr:from>
    <xdr:to>
      <xdr:col>21</xdr:col>
      <xdr:colOff>352425</xdr:colOff>
      <xdr:row>0</xdr:row>
      <xdr:rowOff>981075</xdr:rowOff>
    </xdr:to>
    <xdr:pic>
      <xdr:nvPicPr>
        <xdr:cNvPr id="1028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5050" y="85725"/>
          <a:ext cx="26003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aco-tc.ch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41"/>
  <sheetViews>
    <sheetView tabSelected="1" zoomScale="70" zoomScaleNormal="70" workbookViewId="0">
      <selection activeCell="D5" sqref="D5"/>
    </sheetView>
  </sheetViews>
  <sheetFormatPr baseColWidth="10" defaultRowHeight="15.75" x14ac:dyDescent="0.25"/>
  <cols>
    <col min="1" max="1" width="5" style="1" customWidth="1"/>
    <col min="2" max="2" width="4" style="1" customWidth="1"/>
    <col min="3" max="3" width="39.7109375" style="1" customWidth="1"/>
    <col min="4" max="4" width="17.85546875" style="3" customWidth="1"/>
    <col min="5" max="5" width="9.140625" style="1" customWidth="1"/>
    <col min="6" max="6" width="11.42578125" style="1"/>
    <col min="7" max="7" width="17.85546875" style="1" customWidth="1"/>
    <col min="8" max="8" width="8.42578125" style="1" customWidth="1"/>
    <col min="9" max="9" width="11.42578125" style="1"/>
    <col min="10" max="10" width="17.85546875" style="1" customWidth="1"/>
    <col min="11" max="11" width="8.42578125" style="1" customWidth="1"/>
    <col min="12" max="13" width="11.42578125" style="1"/>
    <col min="14" max="18" width="17.7109375" style="1" customWidth="1"/>
    <col min="19" max="16384" width="11.42578125" style="1"/>
  </cols>
  <sheetData>
    <row r="1" spans="2:22" ht="86.25" customHeight="1" x14ac:dyDescent="0.25">
      <c r="P1" s="43"/>
      <c r="Q1" s="43"/>
      <c r="R1" s="43"/>
      <c r="S1" s="43"/>
      <c r="T1" s="43"/>
      <c r="U1" s="43"/>
      <c r="V1" s="43"/>
    </row>
    <row r="2" spans="2:22" ht="23.25" x14ac:dyDescent="0.35">
      <c r="C2" s="2" t="s">
        <v>9</v>
      </c>
      <c r="D2" s="47" t="s">
        <v>14</v>
      </c>
      <c r="E2" s="47"/>
      <c r="G2" s="43" t="s">
        <v>15</v>
      </c>
      <c r="H2" s="43"/>
      <c r="J2" s="43" t="s">
        <v>16</v>
      </c>
      <c r="K2" s="43"/>
      <c r="S2" s="44" t="s">
        <v>19</v>
      </c>
      <c r="T2" s="44"/>
      <c r="U2" s="44"/>
      <c r="V2" s="44"/>
    </row>
    <row r="3" spans="2:22" ht="16.5" thickBot="1" x14ac:dyDescent="0.3"/>
    <row r="4" spans="2:22" x14ac:dyDescent="0.25">
      <c r="B4" s="15"/>
      <c r="C4" s="16"/>
      <c r="D4" s="17"/>
      <c r="E4" s="18"/>
      <c r="G4" s="15"/>
      <c r="H4" s="18"/>
      <c r="J4" s="15"/>
      <c r="K4" s="18"/>
    </row>
    <row r="5" spans="2:22" x14ac:dyDescent="0.25">
      <c r="B5" s="19"/>
      <c r="C5" s="37" t="s">
        <v>5</v>
      </c>
      <c r="D5" s="10">
        <v>10000</v>
      </c>
      <c r="E5" s="22" t="s">
        <v>2</v>
      </c>
      <c r="G5" s="13">
        <v>10000</v>
      </c>
      <c r="H5" s="22" t="s">
        <v>2</v>
      </c>
      <c r="I5" s="4"/>
      <c r="J5" s="13">
        <v>10000</v>
      </c>
      <c r="K5" s="22" t="s">
        <v>2</v>
      </c>
    </row>
    <row r="6" spans="2:22" x14ac:dyDescent="0.25">
      <c r="B6" s="19"/>
      <c r="C6" s="37"/>
      <c r="D6" s="35"/>
      <c r="E6" s="22"/>
      <c r="G6" s="34"/>
      <c r="H6" s="22"/>
      <c r="I6" s="4"/>
      <c r="J6" s="34"/>
      <c r="K6" s="22"/>
    </row>
    <row r="7" spans="2:22" x14ac:dyDescent="0.25">
      <c r="B7" s="19"/>
      <c r="C7" s="37" t="s">
        <v>0</v>
      </c>
      <c r="D7" s="10">
        <v>8000</v>
      </c>
      <c r="E7" s="22" t="s">
        <v>3</v>
      </c>
      <c r="G7" s="13">
        <v>8000</v>
      </c>
      <c r="H7" s="22" t="s">
        <v>3</v>
      </c>
      <c r="I7" s="4"/>
      <c r="J7" s="13">
        <v>8000</v>
      </c>
      <c r="K7" s="22" t="s">
        <v>3</v>
      </c>
    </row>
    <row r="8" spans="2:22" x14ac:dyDescent="0.25">
      <c r="B8" s="19"/>
      <c r="C8" s="37"/>
      <c r="D8" s="35"/>
      <c r="E8" s="22"/>
      <c r="G8" s="34"/>
      <c r="H8" s="22"/>
      <c r="I8" s="4"/>
      <c r="J8" s="34"/>
      <c r="K8" s="22"/>
      <c r="N8" s="48" t="s">
        <v>2</v>
      </c>
      <c r="O8" s="45" t="s">
        <v>10</v>
      </c>
      <c r="P8" s="45" t="s">
        <v>11</v>
      </c>
      <c r="Q8" s="45" t="s">
        <v>12</v>
      </c>
      <c r="R8" s="45" t="s">
        <v>4</v>
      </c>
    </row>
    <row r="9" spans="2:22" x14ac:dyDescent="0.25">
      <c r="B9" s="19"/>
      <c r="C9" s="37" t="s">
        <v>1</v>
      </c>
      <c r="D9" s="11">
        <v>4</v>
      </c>
      <c r="E9" s="22" t="s">
        <v>3</v>
      </c>
      <c r="G9" s="12">
        <v>4</v>
      </c>
      <c r="H9" s="22" t="s">
        <v>3</v>
      </c>
      <c r="I9" s="4"/>
      <c r="J9" s="12">
        <v>4</v>
      </c>
      <c r="K9" s="22" t="s">
        <v>3</v>
      </c>
      <c r="N9" s="49"/>
      <c r="O9" s="46"/>
      <c r="P9" s="46"/>
      <c r="Q9" s="46"/>
      <c r="R9" s="46"/>
      <c r="S9" s="42" t="s">
        <v>27</v>
      </c>
      <c r="T9" s="43"/>
    </row>
    <row r="10" spans="2:22" x14ac:dyDescent="0.25">
      <c r="B10" s="19"/>
      <c r="C10" s="37"/>
      <c r="D10" s="35"/>
      <c r="E10" s="22"/>
      <c r="G10" s="34"/>
      <c r="H10" s="22"/>
      <c r="I10" s="4"/>
      <c r="J10" s="34"/>
      <c r="K10" s="22"/>
      <c r="N10" s="5">
        <v>0</v>
      </c>
      <c r="O10" s="6">
        <f t="shared" ref="O10:O20" si="0">N10*$J$9</f>
        <v>0</v>
      </c>
      <c r="P10" s="6">
        <f t="shared" ref="P10:P20" si="1">$J$7</f>
        <v>8000</v>
      </c>
      <c r="Q10" s="6">
        <f>SUM(O10:P10)</f>
        <v>8000</v>
      </c>
      <c r="R10" s="6">
        <f t="shared" ref="R10:R20" si="2">N10*$J$11</f>
        <v>0</v>
      </c>
      <c r="S10" s="41" t="s">
        <v>29</v>
      </c>
      <c r="T10" s="41" t="s">
        <v>30</v>
      </c>
    </row>
    <row r="11" spans="2:22" x14ac:dyDescent="0.25">
      <c r="B11" s="19"/>
      <c r="C11" s="37" t="s">
        <v>6</v>
      </c>
      <c r="D11" s="11">
        <v>5</v>
      </c>
      <c r="E11" s="22" t="s">
        <v>3</v>
      </c>
      <c r="G11" s="12">
        <v>5.05</v>
      </c>
      <c r="H11" s="22" t="s">
        <v>3</v>
      </c>
      <c r="I11" s="4"/>
      <c r="J11" s="12">
        <v>4.95</v>
      </c>
      <c r="K11" s="22" t="s">
        <v>3</v>
      </c>
      <c r="N11" s="7">
        <f>1*$N$20/10</f>
        <v>1684.2105263157894</v>
      </c>
      <c r="O11" s="7">
        <f t="shared" si="0"/>
        <v>6736.8421052631575</v>
      </c>
      <c r="P11" s="7">
        <f t="shared" si="1"/>
        <v>8000</v>
      </c>
      <c r="Q11" s="7">
        <f>SUM(O11:P11)</f>
        <v>14736.842105263157</v>
      </c>
      <c r="R11" s="7">
        <f t="shared" si="2"/>
        <v>8336.8421052631584</v>
      </c>
      <c r="S11" s="40">
        <f>J36</f>
        <v>8421.0526315789466</v>
      </c>
      <c r="T11" s="40">
        <f>J38</f>
        <v>41684.210526315779</v>
      </c>
    </row>
    <row r="12" spans="2:22" ht="16.5" thickBot="1" x14ac:dyDescent="0.3">
      <c r="B12" s="25"/>
      <c r="C12" s="26"/>
      <c r="D12" s="27"/>
      <c r="E12" s="28"/>
      <c r="G12" s="33"/>
      <c r="H12" s="28"/>
      <c r="I12" s="4"/>
      <c r="J12" s="33"/>
      <c r="K12" s="28"/>
      <c r="N12" s="7">
        <f>2*$N$20/10</f>
        <v>3368.4210526315787</v>
      </c>
      <c r="O12" s="7">
        <f t="shared" si="0"/>
        <v>13473.684210526315</v>
      </c>
      <c r="P12" s="7">
        <f t="shared" si="1"/>
        <v>8000</v>
      </c>
      <c r="Q12" s="7">
        <f t="shared" ref="Q12:Q20" si="3">SUM(O12:P12)</f>
        <v>21473.684210526313</v>
      </c>
      <c r="R12" s="7">
        <f t="shared" si="2"/>
        <v>16673.684210526317</v>
      </c>
      <c r="S12" s="40">
        <f>J36</f>
        <v>8421.0526315789466</v>
      </c>
      <c r="T12" s="41">
        <v>0</v>
      </c>
    </row>
    <row r="13" spans="2:22" ht="16.5" thickBot="1" x14ac:dyDescent="0.3">
      <c r="B13" s="4"/>
      <c r="C13" s="4"/>
      <c r="D13" s="8"/>
      <c r="E13" s="4"/>
      <c r="G13" s="8"/>
      <c r="H13" s="4"/>
      <c r="I13" s="4"/>
      <c r="J13" s="8"/>
      <c r="K13" s="4"/>
      <c r="N13" s="7">
        <f>3*$N$20/10</f>
        <v>5052.6315789473683</v>
      </c>
      <c r="O13" s="7">
        <f t="shared" si="0"/>
        <v>20210.526315789473</v>
      </c>
      <c r="P13" s="7">
        <f t="shared" si="1"/>
        <v>8000</v>
      </c>
      <c r="Q13" s="7">
        <f t="shared" si="3"/>
        <v>28210.526315789473</v>
      </c>
      <c r="R13" s="7">
        <f t="shared" si="2"/>
        <v>25010.526315789473</v>
      </c>
      <c r="S13" s="41"/>
      <c r="T13" s="41"/>
    </row>
    <row r="14" spans="2:22" x14ac:dyDescent="0.25">
      <c r="B14" s="15"/>
      <c r="C14" s="16"/>
      <c r="D14" s="17"/>
      <c r="E14" s="18"/>
      <c r="G14" s="29"/>
      <c r="H14" s="18"/>
      <c r="I14" s="4"/>
      <c r="J14" s="29"/>
      <c r="K14" s="18"/>
      <c r="N14" s="7">
        <f>4*$N$20/10</f>
        <v>6736.8421052631575</v>
      </c>
      <c r="O14" s="7">
        <f t="shared" si="0"/>
        <v>26947.36842105263</v>
      </c>
      <c r="P14" s="7">
        <f t="shared" si="1"/>
        <v>8000</v>
      </c>
      <c r="Q14" s="7">
        <f t="shared" si="3"/>
        <v>34947.368421052626</v>
      </c>
      <c r="R14" s="7">
        <f t="shared" si="2"/>
        <v>33347.368421052633</v>
      </c>
      <c r="S14" s="42" t="s">
        <v>28</v>
      </c>
      <c r="T14" s="43"/>
    </row>
    <row r="15" spans="2:22" x14ac:dyDescent="0.25">
      <c r="B15" s="19"/>
      <c r="C15" s="37" t="s">
        <v>4</v>
      </c>
      <c r="D15" s="21">
        <f>D5*D11</f>
        <v>50000</v>
      </c>
      <c r="E15" s="22" t="s">
        <v>3</v>
      </c>
      <c r="G15" s="30">
        <f>G5*G11</f>
        <v>50500</v>
      </c>
      <c r="H15" s="22" t="s">
        <v>3</v>
      </c>
      <c r="I15" s="4"/>
      <c r="J15" s="30">
        <f>J5*J11</f>
        <v>49500</v>
      </c>
      <c r="K15" s="22" t="s">
        <v>3</v>
      </c>
      <c r="N15" s="7">
        <f>5*$N$20/10</f>
        <v>8421.0526315789466</v>
      </c>
      <c r="O15" s="7">
        <f t="shared" si="0"/>
        <v>33684.210526315786</v>
      </c>
      <c r="P15" s="7">
        <f t="shared" si="1"/>
        <v>8000</v>
      </c>
      <c r="Q15" s="7">
        <f t="shared" si="3"/>
        <v>41684.210526315786</v>
      </c>
      <c r="R15" s="7">
        <f t="shared" si="2"/>
        <v>41684.210526315786</v>
      </c>
      <c r="S15" s="41" t="s">
        <v>29</v>
      </c>
      <c r="T15" s="41" t="s">
        <v>30</v>
      </c>
    </row>
    <row r="16" spans="2:22" x14ac:dyDescent="0.25">
      <c r="B16" s="19"/>
      <c r="C16" s="20"/>
      <c r="D16" s="23"/>
      <c r="E16" s="22"/>
      <c r="G16" s="31"/>
      <c r="H16" s="22"/>
      <c r="I16" s="4"/>
      <c r="J16" s="31"/>
      <c r="K16" s="22"/>
      <c r="N16" s="7">
        <f>6*$N$20/10</f>
        <v>10105.263157894737</v>
      </c>
      <c r="O16" s="7">
        <f t="shared" si="0"/>
        <v>40421.052631578947</v>
      </c>
      <c r="P16" s="7">
        <f t="shared" si="1"/>
        <v>8000</v>
      </c>
      <c r="Q16" s="7">
        <f t="shared" si="3"/>
        <v>48421.052631578947</v>
      </c>
      <c r="R16" s="7">
        <f t="shared" si="2"/>
        <v>50021.052631578947</v>
      </c>
      <c r="S16" s="41">
        <v>0</v>
      </c>
      <c r="T16" s="40">
        <f>J38</f>
        <v>41684.210526315779</v>
      </c>
    </row>
    <row r="17" spans="2:20" x14ac:dyDescent="0.25">
      <c r="B17" s="19"/>
      <c r="C17" s="36" t="s">
        <v>17</v>
      </c>
      <c r="D17" s="21">
        <f>D5*D9</f>
        <v>40000</v>
      </c>
      <c r="E17" s="22" t="s">
        <v>3</v>
      </c>
      <c r="G17" s="30">
        <f>G5*G9</f>
        <v>40000</v>
      </c>
      <c r="H17" s="22" t="s">
        <v>3</v>
      </c>
      <c r="I17" s="4"/>
      <c r="J17" s="30">
        <f>J5*J9</f>
        <v>40000</v>
      </c>
      <c r="K17" s="22" t="s">
        <v>3</v>
      </c>
      <c r="N17" s="7">
        <f>7*$N$20/10</f>
        <v>11789.473684210525</v>
      </c>
      <c r="O17" s="7">
        <f t="shared" si="0"/>
        <v>47157.8947368421</v>
      </c>
      <c r="P17" s="7">
        <f t="shared" si="1"/>
        <v>8000</v>
      </c>
      <c r="Q17" s="7">
        <f t="shared" si="3"/>
        <v>55157.8947368421</v>
      </c>
      <c r="R17" s="7">
        <f t="shared" si="2"/>
        <v>58357.8947368421</v>
      </c>
      <c r="S17" s="40">
        <f>J36</f>
        <v>8421.0526315789466</v>
      </c>
      <c r="T17" s="40">
        <f>J38</f>
        <v>41684.210526315779</v>
      </c>
    </row>
    <row r="18" spans="2:20" x14ac:dyDescent="0.25">
      <c r="B18" s="19"/>
      <c r="C18" s="20"/>
      <c r="D18" s="23"/>
      <c r="E18" s="22"/>
      <c r="G18" s="31"/>
      <c r="H18" s="22"/>
      <c r="I18" s="4"/>
      <c r="J18" s="31"/>
      <c r="K18" s="22"/>
      <c r="N18" s="7">
        <f>8*$N$20/10</f>
        <v>13473.684210526315</v>
      </c>
      <c r="O18" s="7">
        <f t="shared" si="0"/>
        <v>53894.73684210526</v>
      </c>
      <c r="P18" s="7">
        <f t="shared" si="1"/>
        <v>8000</v>
      </c>
      <c r="Q18" s="7">
        <f t="shared" si="3"/>
        <v>61894.73684210526</v>
      </c>
      <c r="R18" s="7">
        <f t="shared" si="2"/>
        <v>66694.736842105267</v>
      </c>
    </row>
    <row r="19" spans="2:20" x14ac:dyDescent="0.25">
      <c r="B19" s="19"/>
      <c r="C19" s="37" t="s">
        <v>20</v>
      </c>
      <c r="D19" s="21">
        <f>D15-D17</f>
        <v>10000</v>
      </c>
      <c r="E19" s="22" t="s">
        <v>3</v>
      </c>
      <c r="G19" s="30">
        <f>G15-G17</f>
        <v>10500</v>
      </c>
      <c r="H19" s="22" t="s">
        <v>3</v>
      </c>
      <c r="I19" s="4"/>
      <c r="J19" s="30">
        <f>J15-J17</f>
        <v>9500</v>
      </c>
      <c r="K19" s="22" t="s">
        <v>3</v>
      </c>
      <c r="N19" s="7">
        <f>9*$N$20/10</f>
        <v>15157.894736842103</v>
      </c>
      <c r="O19" s="7">
        <f t="shared" si="0"/>
        <v>60631.578947368413</v>
      </c>
      <c r="P19" s="7">
        <f t="shared" si="1"/>
        <v>8000</v>
      </c>
      <c r="Q19" s="7">
        <f t="shared" si="3"/>
        <v>68631.578947368413</v>
      </c>
      <c r="R19" s="7">
        <f t="shared" si="2"/>
        <v>75031.578947368413</v>
      </c>
    </row>
    <row r="20" spans="2:20" x14ac:dyDescent="0.25">
      <c r="B20" s="19"/>
      <c r="C20" s="20"/>
      <c r="D20" s="23"/>
      <c r="E20" s="22"/>
      <c r="G20" s="31"/>
      <c r="H20" s="22"/>
      <c r="I20" s="4"/>
      <c r="J20" s="31"/>
      <c r="K20" s="22"/>
      <c r="N20" s="9">
        <f>2*J36</f>
        <v>16842.105263157893</v>
      </c>
      <c r="O20" s="9">
        <f t="shared" si="0"/>
        <v>67368.421052631573</v>
      </c>
      <c r="P20" s="9">
        <f t="shared" si="1"/>
        <v>8000</v>
      </c>
      <c r="Q20" s="9">
        <f t="shared" si="3"/>
        <v>75368.421052631573</v>
      </c>
      <c r="R20" s="9">
        <f t="shared" si="2"/>
        <v>83368.421052631573</v>
      </c>
    </row>
    <row r="21" spans="2:20" x14ac:dyDescent="0.25">
      <c r="B21" s="19"/>
      <c r="C21" s="36" t="s">
        <v>18</v>
      </c>
      <c r="D21" s="21">
        <f>D7</f>
        <v>8000</v>
      </c>
      <c r="E21" s="22" t="s">
        <v>3</v>
      </c>
      <c r="G21" s="30">
        <f>G7</f>
        <v>8000</v>
      </c>
      <c r="H21" s="22" t="s">
        <v>3</v>
      </c>
      <c r="I21" s="4"/>
      <c r="J21" s="30">
        <f>J7</f>
        <v>8000</v>
      </c>
      <c r="K21" s="22" t="s">
        <v>3</v>
      </c>
    </row>
    <row r="22" spans="2:20" x14ac:dyDescent="0.25">
      <c r="B22" s="19"/>
      <c r="C22" s="20"/>
      <c r="D22" s="23"/>
      <c r="E22" s="22"/>
      <c r="G22" s="31"/>
      <c r="H22" s="22"/>
      <c r="I22" s="4"/>
      <c r="J22" s="31"/>
      <c r="K22" s="22"/>
    </row>
    <row r="23" spans="2:20" x14ac:dyDescent="0.25">
      <c r="B23" s="19"/>
      <c r="C23" s="37" t="s">
        <v>21</v>
      </c>
      <c r="D23" s="21">
        <f>D19-D21</f>
        <v>2000</v>
      </c>
      <c r="E23" s="22" t="s">
        <v>3</v>
      </c>
      <c r="G23" s="30">
        <f>G19-G21</f>
        <v>2500</v>
      </c>
      <c r="H23" s="22" t="s">
        <v>3</v>
      </c>
      <c r="I23" s="4"/>
      <c r="J23" s="30">
        <f>J19-J21</f>
        <v>1500</v>
      </c>
      <c r="K23" s="22" t="s">
        <v>3</v>
      </c>
    </row>
    <row r="24" spans="2:20" x14ac:dyDescent="0.25">
      <c r="B24" s="19"/>
      <c r="C24" s="20"/>
      <c r="D24" s="20"/>
      <c r="E24" s="22"/>
      <c r="G24" s="19"/>
      <c r="H24" s="22"/>
      <c r="I24" s="4"/>
      <c r="J24" s="19"/>
      <c r="K24" s="22"/>
    </row>
    <row r="25" spans="2:20" x14ac:dyDescent="0.25">
      <c r="B25" s="19"/>
      <c r="C25" s="37" t="s">
        <v>22</v>
      </c>
      <c r="D25" s="24">
        <f>D23/D15</f>
        <v>0.04</v>
      </c>
      <c r="E25" s="22"/>
      <c r="G25" s="32">
        <f>G23/G15</f>
        <v>4.9504950495049507E-2</v>
      </c>
      <c r="H25" s="22"/>
      <c r="I25" s="4"/>
      <c r="J25" s="32">
        <f>J23/J15</f>
        <v>3.0303030303030304E-2</v>
      </c>
      <c r="K25" s="22"/>
    </row>
    <row r="26" spans="2:20" x14ac:dyDescent="0.25">
      <c r="B26" s="19"/>
      <c r="C26" s="37" t="s">
        <v>24</v>
      </c>
      <c r="D26" s="24"/>
      <c r="E26" s="22"/>
      <c r="G26" s="32"/>
      <c r="H26" s="22"/>
      <c r="I26" s="4"/>
      <c r="J26" s="32"/>
      <c r="K26" s="22"/>
    </row>
    <row r="27" spans="2:20" ht="16.5" thickBot="1" x14ac:dyDescent="0.3">
      <c r="B27" s="25"/>
      <c r="C27" s="26"/>
      <c r="D27" s="27"/>
      <c r="E27" s="28"/>
      <c r="G27" s="33"/>
      <c r="H27" s="28"/>
      <c r="I27" s="4"/>
      <c r="J27" s="33"/>
      <c r="K27" s="28"/>
    </row>
    <row r="28" spans="2:20" ht="16.5" thickBot="1" x14ac:dyDescent="0.3">
      <c r="G28" s="8"/>
      <c r="H28" s="4"/>
      <c r="I28" s="4"/>
      <c r="J28" s="8"/>
      <c r="K28" s="4"/>
    </row>
    <row r="29" spans="2:20" x14ac:dyDescent="0.25">
      <c r="B29" s="15"/>
      <c r="C29" s="16"/>
      <c r="D29" s="17"/>
      <c r="E29" s="18"/>
      <c r="G29" s="29"/>
      <c r="H29" s="18"/>
      <c r="I29" s="4"/>
      <c r="J29" s="29"/>
      <c r="K29" s="18"/>
    </row>
    <row r="30" spans="2:20" x14ac:dyDescent="0.25">
      <c r="B30" s="19"/>
      <c r="C30" s="38" t="s">
        <v>25</v>
      </c>
      <c r="D30" s="23"/>
      <c r="E30" s="22"/>
      <c r="G30" s="31"/>
      <c r="H30" s="22"/>
      <c r="I30" s="4"/>
      <c r="J30" s="31"/>
      <c r="K30" s="22"/>
    </row>
    <row r="31" spans="2:20" x14ac:dyDescent="0.25">
      <c r="B31" s="19"/>
      <c r="C31" s="20"/>
      <c r="D31" s="23"/>
      <c r="E31" s="22"/>
      <c r="G31" s="31"/>
      <c r="H31" s="22"/>
      <c r="I31" s="4"/>
      <c r="J31" s="31"/>
      <c r="K31" s="22"/>
    </row>
    <row r="32" spans="2:20" x14ac:dyDescent="0.25">
      <c r="B32" s="19"/>
      <c r="C32" s="37" t="s">
        <v>21</v>
      </c>
      <c r="D32" s="21">
        <f>D5*(D11-D9)-D7</f>
        <v>2000</v>
      </c>
      <c r="E32" s="22" t="s">
        <v>3</v>
      </c>
      <c r="G32" s="30">
        <f>G5*(G11-G9)-G7</f>
        <v>2499.9999999999982</v>
      </c>
      <c r="H32" s="22" t="s">
        <v>3</v>
      </c>
      <c r="I32" s="4"/>
      <c r="J32" s="30">
        <f>J5*(J11-J9)-J7</f>
        <v>1500.0000000000018</v>
      </c>
      <c r="K32" s="22" t="s">
        <v>3</v>
      </c>
    </row>
    <row r="33" spans="2:11" x14ac:dyDescent="0.25">
      <c r="B33" s="19"/>
      <c r="C33" s="20"/>
      <c r="D33" s="23"/>
      <c r="E33" s="22"/>
      <c r="G33" s="31"/>
      <c r="H33" s="22"/>
      <c r="I33" s="4"/>
      <c r="J33" s="31"/>
      <c r="K33" s="22"/>
    </row>
    <row r="34" spans="2:11" x14ac:dyDescent="0.25">
      <c r="B34" s="19"/>
      <c r="C34" s="37" t="s">
        <v>23</v>
      </c>
      <c r="D34" s="24">
        <f>(D11-D9)/D11</f>
        <v>0.2</v>
      </c>
      <c r="E34" s="22"/>
      <c r="G34" s="32">
        <f>(G11-G9)/G11</f>
        <v>0.20792079207920788</v>
      </c>
      <c r="H34" s="22"/>
      <c r="I34" s="4"/>
      <c r="J34" s="32">
        <f>(J11-J9)/J11</f>
        <v>0.19191919191919196</v>
      </c>
      <c r="K34" s="22"/>
    </row>
    <row r="35" spans="2:11" x14ac:dyDescent="0.25">
      <c r="B35" s="19"/>
      <c r="C35" s="20"/>
      <c r="D35" s="23"/>
      <c r="E35" s="22"/>
      <c r="G35" s="31"/>
      <c r="H35" s="22"/>
      <c r="I35" s="4"/>
      <c r="J35" s="31"/>
      <c r="K35" s="22"/>
    </row>
    <row r="36" spans="2:11" x14ac:dyDescent="0.25">
      <c r="B36" s="19"/>
      <c r="C36" s="37" t="s">
        <v>8</v>
      </c>
      <c r="D36" s="23">
        <f>D7/(D11-D9)</f>
        <v>8000</v>
      </c>
      <c r="E36" s="22" t="s">
        <v>2</v>
      </c>
      <c r="G36" s="31">
        <f>G7/(G11-G9)</f>
        <v>7619.0476190476202</v>
      </c>
      <c r="H36" s="22" t="s">
        <v>2</v>
      </c>
      <c r="I36" s="4"/>
      <c r="J36" s="31">
        <f>J7/(J11-J9)</f>
        <v>8421.0526315789466</v>
      </c>
      <c r="K36" s="22" t="s">
        <v>2</v>
      </c>
    </row>
    <row r="37" spans="2:11" x14ac:dyDescent="0.25">
      <c r="B37" s="19"/>
      <c r="C37" s="20"/>
      <c r="D37" s="23"/>
      <c r="E37" s="22"/>
      <c r="G37" s="31"/>
      <c r="H37" s="22"/>
      <c r="I37" s="4"/>
      <c r="J37" s="31"/>
      <c r="K37" s="22"/>
    </row>
    <row r="38" spans="2:11" x14ac:dyDescent="0.25">
      <c r="B38" s="19"/>
      <c r="C38" s="37" t="s">
        <v>7</v>
      </c>
      <c r="D38" s="23">
        <f>D7/D34</f>
        <v>40000</v>
      </c>
      <c r="E38" s="22" t="s">
        <v>3</v>
      </c>
      <c r="G38" s="31">
        <f>G7/G34</f>
        <v>38476.190476190481</v>
      </c>
      <c r="H38" s="22" t="s">
        <v>3</v>
      </c>
      <c r="I38" s="4"/>
      <c r="J38" s="31">
        <f>J7/J34</f>
        <v>41684.210526315779</v>
      </c>
      <c r="K38" s="22" t="s">
        <v>3</v>
      </c>
    </row>
    <row r="39" spans="2:11" ht="16.5" thickBot="1" x14ac:dyDescent="0.3">
      <c r="B39" s="25"/>
      <c r="C39" s="26"/>
      <c r="D39" s="27"/>
      <c r="E39" s="28"/>
      <c r="G39" s="25"/>
      <c r="H39" s="28"/>
      <c r="I39" s="4"/>
      <c r="J39" s="25"/>
      <c r="K39" s="28"/>
    </row>
    <row r="41" spans="2:11" x14ac:dyDescent="0.25">
      <c r="C41" s="14" t="s">
        <v>13</v>
      </c>
    </row>
  </sheetData>
  <sheetProtection algorithmName="SHA-512" hashValue="if9DANzrhzuZZrVEKMsDsa5MbikFA1iIo0Z4F9KeNBuDoG6SOAWfRAbrEaRpxucfoWj4GgP4HtzGOfObh+xfwg==" saltValue="DiOhkDyW+sYGaTt2G+ZFuw==" spinCount="100000" sheet="1" objects="1" scenarios="1" selectLockedCells="1"/>
  <mergeCells count="12">
    <mergeCell ref="D2:E2"/>
    <mergeCell ref="G2:H2"/>
    <mergeCell ref="J2:K2"/>
    <mergeCell ref="N8:N9"/>
    <mergeCell ref="O8:O9"/>
    <mergeCell ref="S14:T14"/>
    <mergeCell ref="P1:V1"/>
    <mergeCell ref="S2:V2"/>
    <mergeCell ref="P8:P9"/>
    <mergeCell ref="Q8:Q9"/>
    <mergeCell ref="R8:R9"/>
    <mergeCell ref="S9:T9"/>
  </mergeCells>
  <phoneticPr fontId="0" type="noConversion"/>
  <conditionalFormatting sqref="J32 D32 D23 G32 G23 J23">
    <cfRule type="cellIs" dxfId="2" priority="1" stopIfTrue="1" operator="lessThan">
      <formula>0</formula>
    </cfRule>
    <cfRule type="cellIs" dxfId="1" priority="2" stopIfTrue="1" operator="equal">
      <formula>0</formula>
    </cfRule>
    <cfRule type="cellIs" dxfId="0" priority="3" stopIfTrue="1" operator="greaterThan">
      <formula>1</formula>
    </cfRule>
  </conditionalFormatting>
  <hyperlinks>
    <hyperlink ref="S2:V2" r:id="rId1" display="www.abaco-tc.ch"/>
  </hyperlinks>
  <pageMargins left="0.78740157499999996" right="0.78740157499999996" top="0.984251969" bottom="0.984251969" header="0.4921259845" footer="0.4921259845"/>
  <pageSetup paperSize="9" scale="42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showRowColHeaders="0" workbookViewId="0">
      <selection activeCell="B3" sqref="B3:I40"/>
    </sheetView>
  </sheetViews>
  <sheetFormatPr baseColWidth="10" defaultRowHeight="12.75" x14ac:dyDescent="0.2"/>
  <sheetData>
    <row r="1" spans="1:9" x14ac:dyDescent="0.2">
      <c r="A1" s="39"/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">
      <c r="A3" s="39"/>
      <c r="B3" s="50" t="s">
        <v>26</v>
      </c>
      <c r="C3" s="51"/>
      <c r="D3" s="51"/>
      <c r="E3" s="51"/>
      <c r="F3" s="51"/>
      <c r="G3" s="51"/>
      <c r="H3" s="51"/>
      <c r="I3" s="51"/>
    </row>
    <row r="4" spans="1:9" x14ac:dyDescent="0.2">
      <c r="A4" s="39"/>
      <c r="B4" s="51"/>
      <c r="C4" s="51"/>
      <c r="D4" s="51"/>
      <c r="E4" s="51"/>
      <c r="F4" s="51"/>
      <c r="G4" s="51"/>
      <c r="H4" s="51"/>
      <c r="I4" s="51"/>
    </row>
    <row r="5" spans="1:9" x14ac:dyDescent="0.2">
      <c r="A5" s="39"/>
      <c r="B5" s="51"/>
      <c r="C5" s="51"/>
      <c r="D5" s="51"/>
      <c r="E5" s="51"/>
      <c r="F5" s="51"/>
      <c r="G5" s="51"/>
      <c r="H5" s="51"/>
      <c r="I5" s="51"/>
    </row>
    <row r="6" spans="1:9" x14ac:dyDescent="0.2">
      <c r="A6" s="39"/>
      <c r="B6" s="51"/>
      <c r="C6" s="51"/>
      <c r="D6" s="51"/>
      <c r="E6" s="51"/>
      <c r="F6" s="51"/>
      <c r="G6" s="51"/>
      <c r="H6" s="51"/>
      <c r="I6" s="51"/>
    </row>
    <row r="7" spans="1:9" x14ac:dyDescent="0.2">
      <c r="A7" s="39"/>
      <c r="B7" s="51"/>
      <c r="C7" s="51"/>
      <c r="D7" s="51"/>
      <c r="E7" s="51"/>
      <c r="F7" s="51"/>
      <c r="G7" s="51"/>
      <c r="H7" s="51"/>
      <c r="I7" s="51"/>
    </row>
    <row r="8" spans="1:9" x14ac:dyDescent="0.2">
      <c r="A8" s="39"/>
      <c r="B8" s="51"/>
      <c r="C8" s="51"/>
      <c r="D8" s="51"/>
      <c r="E8" s="51"/>
      <c r="F8" s="51"/>
      <c r="G8" s="51"/>
      <c r="H8" s="51"/>
      <c r="I8" s="51"/>
    </row>
    <row r="9" spans="1:9" x14ac:dyDescent="0.2">
      <c r="A9" s="39"/>
      <c r="B9" s="51"/>
      <c r="C9" s="51"/>
      <c r="D9" s="51"/>
      <c r="E9" s="51"/>
      <c r="F9" s="51"/>
      <c r="G9" s="51"/>
      <c r="H9" s="51"/>
      <c r="I9" s="51"/>
    </row>
    <row r="10" spans="1:9" x14ac:dyDescent="0.2">
      <c r="A10" s="39"/>
      <c r="B10" s="51"/>
      <c r="C10" s="51"/>
      <c r="D10" s="51"/>
      <c r="E10" s="51"/>
      <c r="F10" s="51"/>
      <c r="G10" s="51"/>
      <c r="H10" s="51"/>
      <c r="I10" s="51"/>
    </row>
    <row r="11" spans="1:9" x14ac:dyDescent="0.2">
      <c r="A11" s="39"/>
      <c r="B11" s="51"/>
      <c r="C11" s="51"/>
      <c r="D11" s="51"/>
      <c r="E11" s="51"/>
      <c r="F11" s="51"/>
      <c r="G11" s="51"/>
      <c r="H11" s="51"/>
      <c r="I11" s="51"/>
    </row>
    <row r="12" spans="1:9" x14ac:dyDescent="0.2">
      <c r="A12" s="39"/>
      <c r="B12" s="51"/>
      <c r="C12" s="51"/>
      <c r="D12" s="51"/>
      <c r="E12" s="51"/>
      <c r="F12" s="51"/>
      <c r="G12" s="51"/>
      <c r="H12" s="51"/>
      <c r="I12" s="51"/>
    </row>
    <row r="13" spans="1:9" x14ac:dyDescent="0.2">
      <c r="A13" s="39"/>
      <c r="B13" s="51"/>
      <c r="C13" s="51"/>
      <c r="D13" s="51"/>
      <c r="E13" s="51"/>
      <c r="F13" s="51"/>
      <c r="G13" s="51"/>
      <c r="H13" s="51"/>
      <c r="I13" s="51"/>
    </row>
    <row r="14" spans="1:9" x14ac:dyDescent="0.2">
      <c r="A14" s="39"/>
      <c r="B14" s="51"/>
      <c r="C14" s="51"/>
      <c r="D14" s="51"/>
      <c r="E14" s="51"/>
      <c r="F14" s="51"/>
      <c r="G14" s="51"/>
      <c r="H14" s="51"/>
      <c r="I14" s="51"/>
    </row>
    <row r="15" spans="1:9" x14ac:dyDescent="0.2">
      <c r="A15" s="39"/>
      <c r="B15" s="51"/>
      <c r="C15" s="51"/>
      <c r="D15" s="51"/>
      <c r="E15" s="51"/>
      <c r="F15" s="51"/>
      <c r="G15" s="51"/>
      <c r="H15" s="51"/>
      <c r="I15" s="51"/>
    </row>
    <row r="16" spans="1:9" x14ac:dyDescent="0.2">
      <c r="A16" s="39"/>
      <c r="B16" s="51"/>
      <c r="C16" s="51"/>
      <c r="D16" s="51"/>
      <c r="E16" s="51"/>
      <c r="F16" s="51"/>
      <c r="G16" s="51"/>
      <c r="H16" s="51"/>
      <c r="I16" s="51"/>
    </row>
    <row r="17" spans="1:9" x14ac:dyDescent="0.2">
      <c r="A17" s="39"/>
      <c r="B17" s="51"/>
      <c r="C17" s="51"/>
      <c r="D17" s="51"/>
      <c r="E17" s="51"/>
      <c r="F17" s="51"/>
      <c r="G17" s="51"/>
      <c r="H17" s="51"/>
      <c r="I17" s="51"/>
    </row>
    <row r="18" spans="1:9" x14ac:dyDescent="0.2">
      <c r="A18" s="39"/>
      <c r="B18" s="51"/>
      <c r="C18" s="51"/>
      <c r="D18" s="51"/>
      <c r="E18" s="51"/>
      <c r="F18" s="51"/>
      <c r="G18" s="51"/>
      <c r="H18" s="51"/>
      <c r="I18" s="51"/>
    </row>
    <row r="19" spans="1:9" x14ac:dyDescent="0.2">
      <c r="A19" s="39"/>
      <c r="B19" s="51"/>
      <c r="C19" s="51"/>
      <c r="D19" s="51"/>
      <c r="E19" s="51"/>
      <c r="F19" s="51"/>
      <c r="G19" s="51"/>
      <c r="H19" s="51"/>
      <c r="I19" s="51"/>
    </row>
    <row r="20" spans="1:9" x14ac:dyDescent="0.2">
      <c r="A20" s="39"/>
      <c r="B20" s="51"/>
      <c r="C20" s="51"/>
      <c r="D20" s="51"/>
      <c r="E20" s="51"/>
      <c r="F20" s="51"/>
      <c r="G20" s="51"/>
      <c r="H20" s="51"/>
      <c r="I20" s="51"/>
    </row>
    <row r="21" spans="1:9" x14ac:dyDescent="0.2">
      <c r="A21" s="39"/>
      <c r="B21" s="51"/>
      <c r="C21" s="51"/>
      <c r="D21" s="51"/>
      <c r="E21" s="51"/>
      <c r="F21" s="51"/>
      <c r="G21" s="51"/>
      <c r="H21" s="51"/>
      <c r="I21" s="51"/>
    </row>
    <row r="22" spans="1:9" x14ac:dyDescent="0.2">
      <c r="A22" s="39"/>
      <c r="B22" s="51"/>
      <c r="C22" s="51"/>
      <c r="D22" s="51"/>
      <c r="E22" s="51"/>
      <c r="F22" s="51"/>
      <c r="G22" s="51"/>
      <c r="H22" s="51"/>
      <c r="I22" s="51"/>
    </row>
    <row r="23" spans="1:9" x14ac:dyDescent="0.2">
      <c r="A23" s="39"/>
      <c r="B23" s="51"/>
      <c r="C23" s="51"/>
      <c r="D23" s="51"/>
      <c r="E23" s="51"/>
      <c r="F23" s="51"/>
      <c r="G23" s="51"/>
      <c r="H23" s="51"/>
      <c r="I23" s="51"/>
    </row>
    <row r="24" spans="1:9" x14ac:dyDescent="0.2">
      <c r="A24" s="39"/>
      <c r="B24" s="51"/>
      <c r="C24" s="51"/>
      <c r="D24" s="51"/>
      <c r="E24" s="51"/>
      <c r="F24" s="51"/>
      <c r="G24" s="51"/>
      <c r="H24" s="51"/>
      <c r="I24" s="51"/>
    </row>
    <row r="25" spans="1:9" x14ac:dyDescent="0.2">
      <c r="A25" s="39"/>
      <c r="B25" s="51"/>
      <c r="C25" s="51"/>
      <c r="D25" s="51"/>
      <c r="E25" s="51"/>
      <c r="F25" s="51"/>
      <c r="G25" s="51"/>
      <c r="H25" s="51"/>
      <c r="I25" s="51"/>
    </row>
    <row r="26" spans="1:9" x14ac:dyDescent="0.2">
      <c r="A26" s="39"/>
      <c r="B26" s="51"/>
      <c r="C26" s="51"/>
      <c r="D26" s="51"/>
      <c r="E26" s="51"/>
      <c r="F26" s="51"/>
      <c r="G26" s="51"/>
      <c r="H26" s="51"/>
      <c r="I26" s="51"/>
    </row>
    <row r="27" spans="1:9" x14ac:dyDescent="0.2">
      <c r="A27" s="39"/>
      <c r="B27" s="51"/>
      <c r="C27" s="51"/>
      <c r="D27" s="51"/>
      <c r="E27" s="51"/>
      <c r="F27" s="51"/>
      <c r="G27" s="51"/>
      <c r="H27" s="51"/>
      <c r="I27" s="51"/>
    </row>
    <row r="28" spans="1:9" x14ac:dyDescent="0.2">
      <c r="A28" s="39"/>
      <c r="B28" s="51"/>
      <c r="C28" s="51"/>
      <c r="D28" s="51"/>
      <c r="E28" s="51"/>
      <c r="F28" s="51"/>
      <c r="G28" s="51"/>
      <c r="H28" s="51"/>
      <c r="I28" s="51"/>
    </row>
    <row r="29" spans="1:9" x14ac:dyDescent="0.2">
      <c r="A29" s="39"/>
      <c r="B29" s="51"/>
      <c r="C29" s="51"/>
      <c r="D29" s="51"/>
      <c r="E29" s="51"/>
      <c r="F29" s="51"/>
      <c r="G29" s="51"/>
      <c r="H29" s="51"/>
      <c r="I29" s="51"/>
    </row>
    <row r="30" spans="1:9" x14ac:dyDescent="0.2">
      <c r="A30" s="39"/>
      <c r="B30" s="51"/>
      <c r="C30" s="51"/>
      <c r="D30" s="51"/>
      <c r="E30" s="51"/>
      <c r="F30" s="51"/>
      <c r="G30" s="51"/>
      <c r="H30" s="51"/>
      <c r="I30" s="51"/>
    </row>
    <row r="31" spans="1:9" x14ac:dyDescent="0.2">
      <c r="A31" s="39"/>
      <c r="B31" s="51"/>
      <c r="C31" s="51"/>
      <c r="D31" s="51"/>
      <c r="E31" s="51"/>
      <c r="F31" s="51"/>
      <c r="G31" s="51"/>
      <c r="H31" s="51"/>
      <c r="I31" s="51"/>
    </row>
    <row r="32" spans="1:9" x14ac:dyDescent="0.2">
      <c r="A32" s="39"/>
      <c r="B32" s="51"/>
      <c r="C32" s="51"/>
      <c r="D32" s="51"/>
      <c r="E32" s="51"/>
      <c r="F32" s="51"/>
      <c r="G32" s="51"/>
      <c r="H32" s="51"/>
      <c r="I32" s="51"/>
    </row>
    <row r="33" spans="1:9" x14ac:dyDescent="0.2">
      <c r="A33" s="39"/>
      <c r="B33" s="51"/>
      <c r="C33" s="51"/>
      <c r="D33" s="51"/>
      <c r="E33" s="51"/>
      <c r="F33" s="51"/>
      <c r="G33" s="51"/>
      <c r="H33" s="51"/>
      <c r="I33" s="51"/>
    </row>
    <row r="34" spans="1:9" x14ac:dyDescent="0.2">
      <c r="A34" s="39"/>
      <c r="B34" s="51"/>
      <c r="C34" s="51"/>
      <c r="D34" s="51"/>
      <c r="E34" s="51"/>
      <c r="F34" s="51"/>
      <c r="G34" s="51"/>
      <c r="H34" s="51"/>
      <c r="I34" s="51"/>
    </row>
    <row r="35" spans="1:9" x14ac:dyDescent="0.2">
      <c r="A35" s="39"/>
      <c r="B35" s="51"/>
      <c r="C35" s="51"/>
      <c r="D35" s="51"/>
      <c r="E35" s="51"/>
      <c r="F35" s="51"/>
      <c r="G35" s="51"/>
      <c r="H35" s="51"/>
      <c r="I35" s="51"/>
    </row>
    <row r="36" spans="1:9" x14ac:dyDescent="0.2">
      <c r="A36" s="39"/>
      <c r="B36" s="51"/>
      <c r="C36" s="51"/>
      <c r="D36" s="51"/>
      <c r="E36" s="51"/>
      <c r="F36" s="51"/>
      <c r="G36" s="51"/>
      <c r="H36" s="51"/>
      <c r="I36" s="51"/>
    </row>
    <row r="37" spans="1:9" x14ac:dyDescent="0.2">
      <c r="A37" s="39"/>
      <c r="B37" s="51"/>
      <c r="C37" s="51"/>
      <c r="D37" s="51"/>
      <c r="E37" s="51"/>
      <c r="F37" s="51"/>
      <c r="G37" s="51"/>
      <c r="H37" s="51"/>
      <c r="I37" s="51"/>
    </row>
    <row r="38" spans="1:9" x14ac:dyDescent="0.2">
      <c r="A38" s="39"/>
      <c r="B38" s="51"/>
      <c r="C38" s="51"/>
      <c r="D38" s="51"/>
      <c r="E38" s="51"/>
      <c r="F38" s="51"/>
      <c r="G38" s="51"/>
      <c r="H38" s="51"/>
      <c r="I38" s="51"/>
    </row>
    <row r="39" spans="1:9" x14ac:dyDescent="0.2">
      <c r="A39" s="39"/>
      <c r="B39" s="51"/>
      <c r="C39" s="51"/>
      <c r="D39" s="51"/>
      <c r="E39" s="51"/>
      <c r="F39" s="51"/>
      <c r="G39" s="51"/>
      <c r="H39" s="51"/>
      <c r="I39" s="51"/>
    </row>
    <row r="40" spans="1:9" x14ac:dyDescent="0.2">
      <c r="A40" s="39"/>
      <c r="B40" s="51"/>
      <c r="C40" s="51"/>
      <c r="D40" s="51"/>
      <c r="E40" s="51"/>
      <c r="F40" s="51"/>
      <c r="G40" s="51"/>
      <c r="H40" s="51"/>
      <c r="I40" s="51"/>
    </row>
  </sheetData>
  <sheetProtection selectLockedCells="1"/>
  <mergeCells count="1">
    <mergeCell ref="B3:I4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BREAK_EVEN_BERECHNUNG</vt:lpstr>
      <vt:lpstr>Beschreibung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Badertscher Franz</dc:creator>
  <cp:lastModifiedBy>Franz Badertscher</cp:lastModifiedBy>
  <cp:lastPrinted>2006-01-03T13:00:16Z</cp:lastPrinted>
  <dcterms:created xsi:type="dcterms:W3CDTF">2004-11-17T13:22:13Z</dcterms:created>
  <dcterms:modified xsi:type="dcterms:W3CDTF">2014-04-15T08:03:35Z</dcterms:modified>
</cp:coreProperties>
</file>